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0e89806f9a4cdce8/Desktop/"/>
    </mc:Choice>
  </mc:AlternateContent>
  <xr:revisionPtr revIDLastSave="64" documentId="11_14D93088F52DD98CD0F00AED0EBCCFE6BE06EBD7" xr6:coauthVersionLast="47" xr6:coauthVersionMax="47" xr10:uidLastSave="{8740DEB0-A92A-4C19-A0CC-E230D17132EC}"/>
  <bookViews>
    <workbookView xWindow="-110" yWindow="-110" windowWidth="19420" windowHeight="11500" tabRatio="500" xr2:uid="{00000000-000D-0000-FFFF-FFFF00000000}"/>
  </bookViews>
  <sheets>
    <sheet name="勤務表" sheetId="1" r:id="rId1"/>
    <sheet name="設定" sheetId="2" r:id="rId2"/>
    <sheet name="使い方" sheetId="3" r:id="rId3"/>
  </sheets>
  <definedNames>
    <definedName name="_xlnm.Print_Titles" localSheetId="0">勤務表!$1:$9</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K40" i="1" l="1"/>
  <c r="J40" i="1"/>
  <c r="G40" i="1"/>
  <c r="A40" i="1"/>
  <c r="B40" i="1" s="1"/>
  <c r="K39" i="1"/>
  <c r="J39" i="1"/>
  <c r="G39" i="1"/>
  <c r="A39" i="1"/>
  <c r="B39" i="1" s="1"/>
  <c r="K38" i="1"/>
  <c r="J38" i="1"/>
  <c r="G38" i="1"/>
  <c r="A38" i="1"/>
  <c r="B38" i="1" s="1"/>
  <c r="K37" i="1"/>
  <c r="J37" i="1"/>
  <c r="G37" i="1"/>
  <c r="A37" i="1"/>
  <c r="B37" i="1" s="1"/>
  <c r="K36" i="1"/>
  <c r="J36" i="1"/>
  <c r="G36" i="1"/>
  <c r="A36" i="1"/>
  <c r="B36" i="1" s="1"/>
  <c r="K35" i="1"/>
  <c r="J35" i="1"/>
  <c r="G35" i="1"/>
  <c r="A35" i="1"/>
  <c r="B35" i="1" s="1"/>
  <c r="K34" i="1"/>
  <c r="J34" i="1"/>
  <c r="G34" i="1"/>
  <c r="A34" i="1"/>
  <c r="H34" i="1" s="1"/>
  <c r="K33" i="1"/>
  <c r="J33" i="1"/>
  <c r="G33" i="1"/>
  <c r="A33" i="1"/>
  <c r="B33" i="1" s="1"/>
  <c r="K32" i="1"/>
  <c r="J32" i="1"/>
  <c r="G32" i="1"/>
  <c r="A32" i="1"/>
  <c r="B32" i="1" s="1"/>
  <c r="K31" i="1"/>
  <c r="J31" i="1"/>
  <c r="G31" i="1"/>
  <c r="A31" i="1"/>
  <c r="B31" i="1" s="1"/>
  <c r="K30" i="1"/>
  <c r="J30" i="1"/>
  <c r="G30" i="1"/>
  <c r="A30" i="1"/>
  <c r="B30" i="1" s="1"/>
  <c r="K29" i="1"/>
  <c r="J29" i="1"/>
  <c r="G29" i="1"/>
  <c r="A29" i="1"/>
  <c r="B29" i="1" s="1"/>
  <c r="K28" i="1"/>
  <c r="J28" i="1"/>
  <c r="G28" i="1"/>
  <c r="A28" i="1"/>
  <c r="B28" i="1" s="1"/>
  <c r="K27" i="1"/>
  <c r="J27" i="1"/>
  <c r="G27" i="1"/>
  <c r="A27" i="1"/>
  <c r="B27" i="1" s="1"/>
  <c r="K26" i="1"/>
  <c r="J26" i="1"/>
  <c r="G26" i="1"/>
  <c r="A26" i="1"/>
  <c r="B26" i="1" s="1"/>
  <c r="K25" i="1"/>
  <c r="J25" i="1"/>
  <c r="G25" i="1"/>
  <c r="A25" i="1"/>
  <c r="B25" i="1" s="1"/>
  <c r="K24" i="1"/>
  <c r="J24" i="1"/>
  <c r="G24" i="1"/>
  <c r="A24" i="1"/>
  <c r="B24" i="1" s="1"/>
  <c r="K23" i="1"/>
  <c r="J23" i="1"/>
  <c r="G23" i="1"/>
  <c r="A23" i="1"/>
  <c r="B23" i="1" s="1"/>
  <c r="K22" i="1"/>
  <c r="J22" i="1"/>
  <c r="G22" i="1"/>
  <c r="A22" i="1"/>
  <c r="B22" i="1" s="1"/>
  <c r="K21" i="1"/>
  <c r="J21" i="1"/>
  <c r="G21" i="1"/>
  <c r="A21" i="1"/>
  <c r="B21" i="1" s="1"/>
  <c r="K20" i="1"/>
  <c r="J20" i="1"/>
  <c r="G20" i="1"/>
  <c r="A20" i="1"/>
  <c r="H20" i="1" s="1"/>
  <c r="K19" i="1"/>
  <c r="J19" i="1"/>
  <c r="G19" i="1"/>
  <c r="A19" i="1"/>
  <c r="B19" i="1" s="1"/>
  <c r="K18" i="1"/>
  <c r="J18" i="1"/>
  <c r="G18" i="1"/>
  <c r="A18" i="1"/>
  <c r="B18" i="1" s="1"/>
  <c r="K17" i="1"/>
  <c r="J17" i="1"/>
  <c r="G17" i="1"/>
  <c r="A17" i="1"/>
  <c r="B17" i="1" s="1"/>
  <c r="K16" i="1"/>
  <c r="J16" i="1"/>
  <c r="G16" i="1"/>
  <c r="A16" i="1"/>
  <c r="H16" i="1" s="1"/>
  <c r="K15" i="1"/>
  <c r="J15" i="1"/>
  <c r="G15" i="1"/>
  <c r="A15" i="1"/>
  <c r="B15" i="1" s="1"/>
  <c r="K14" i="1"/>
  <c r="J14" i="1"/>
  <c r="G14" i="1"/>
  <c r="A14" i="1"/>
  <c r="B14" i="1" s="1"/>
  <c r="K13" i="1"/>
  <c r="J13" i="1"/>
  <c r="G13" i="1"/>
  <c r="A13" i="1"/>
  <c r="B13" i="1" s="1"/>
  <c r="K12" i="1"/>
  <c r="J12" i="1"/>
  <c r="G12" i="1"/>
  <c r="A12" i="1"/>
  <c r="H12" i="1" s="1"/>
  <c r="K11" i="1"/>
  <c r="J11" i="1"/>
  <c r="G11" i="1"/>
  <c r="A11" i="1"/>
  <c r="B11" i="1" s="1"/>
  <c r="K10" i="1"/>
  <c r="J10" i="1"/>
  <c r="G10" i="1"/>
  <c r="A10" i="1"/>
  <c r="H10" i="1" s="1"/>
  <c r="G7" i="1"/>
  <c r="F7" i="1"/>
  <c r="E7" i="1"/>
  <c r="D7" i="1"/>
  <c r="A7" i="1"/>
  <c r="G3" i="1"/>
  <c r="B7" i="1" l="1"/>
  <c r="I10" i="1"/>
  <c r="I12" i="1"/>
  <c r="I34" i="1"/>
  <c r="I20" i="1"/>
  <c r="I11" i="1"/>
  <c r="I16" i="1"/>
  <c r="H11" i="1"/>
  <c r="H13" i="1"/>
  <c r="I13" i="1" s="1"/>
  <c r="H15" i="1"/>
  <c r="I15" i="1" s="1"/>
  <c r="H17" i="1"/>
  <c r="I17" i="1" s="1"/>
  <c r="H19" i="1"/>
  <c r="I19" i="1" s="1"/>
  <c r="H21" i="1"/>
  <c r="I21" i="1" s="1"/>
  <c r="H23" i="1"/>
  <c r="I23" i="1" s="1"/>
  <c r="H25" i="1"/>
  <c r="I25" i="1" s="1"/>
  <c r="H27" i="1"/>
  <c r="I27" i="1" s="1"/>
  <c r="H29" i="1"/>
  <c r="I29" i="1" s="1"/>
  <c r="H31" i="1"/>
  <c r="I31" i="1" s="1"/>
  <c r="H33" i="1"/>
  <c r="I33" i="1" s="1"/>
  <c r="H35" i="1"/>
  <c r="I35" i="1" s="1"/>
  <c r="H37" i="1"/>
  <c r="I37" i="1" s="1"/>
  <c r="H39" i="1"/>
  <c r="I39" i="1" s="1"/>
  <c r="B10" i="1"/>
  <c r="B12" i="1"/>
  <c r="B16" i="1"/>
  <c r="B20" i="1"/>
  <c r="B34" i="1"/>
  <c r="H14" i="1"/>
  <c r="I14" i="1" s="1"/>
  <c r="H18" i="1"/>
  <c r="I18" i="1" s="1"/>
  <c r="H22" i="1"/>
  <c r="I22" i="1" s="1"/>
  <c r="H24" i="1"/>
  <c r="I24" i="1" s="1"/>
  <c r="H26" i="1"/>
  <c r="I26" i="1" s="1"/>
  <c r="H28" i="1"/>
  <c r="I28" i="1" s="1"/>
  <c r="H30" i="1"/>
  <c r="I30" i="1" s="1"/>
  <c r="H32" i="1"/>
  <c r="I32" i="1" s="1"/>
  <c r="H36" i="1"/>
  <c r="I36" i="1" s="1"/>
  <c r="H38" i="1"/>
  <c r="I38" i="1" s="1"/>
  <c r="H40" i="1"/>
  <c r="I40" i="1" s="1"/>
  <c r="C7" i="1" l="1"/>
</calcChain>
</file>

<file path=xl/sharedStrings.xml><?xml version="1.0" encoding="utf-8"?>
<sst xmlns="http://schemas.openxmlformats.org/spreadsheetml/2006/main" count="93" uniqueCount="89">
  <si>
    <t>勤  務  表</t>
  </si>
  <si>
    <t>対象年月</t>
  </si>
  <si>
    <t>年</t>
  </si>
  <si>
    <t>月</t>
  </si>
  <si>
    <t>従業員名</t>
  </si>
  <si>
    <t>山田 太郎</t>
  </si>
  <si>
    <t>所属</t>
  </si>
  <si>
    <t>営業部</t>
  </si>
  <si>
    <t>所定労働時間</t>
  </si>
  <si>
    <t>作成日</t>
  </si>
  <si>
    <t>承認</t>
  </si>
  <si>
    <t>月間集計</t>
  </si>
  <si>
    <t>月間勤務日数</t>
  </si>
  <si>
    <t>月間実働時間</t>
  </si>
  <si>
    <t>月間残業時間</t>
  </si>
  <si>
    <t>有給取得日数</t>
  </si>
  <si>
    <t>欠勤日数</t>
  </si>
  <si>
    <t>遅刻・早退回数</t>
  </si>
  <si>
    <t>休日出勤日数</t>
  </si>
  <si>
    <t>メモ／申し送り事項</t>
  </si>
  <si>
    <t>日付</t>
  </si>
  <si>
    <t>曜日</t>
  </si>
  <si>
    <t>勤務区分</t>
  </si>
  <si>
    <t>出勤時刻</t>
  </si>
  <si>
    <t>退勤時刻</t>
  </si>
  <si>
    <t>休憩時間</t>
  </si>
  <si>
    <t>実働時間</t>
  </si>
  <si>
    <t>残業時間</t>
  </si>
  <si>
    <t>深夜労働時間</t>
  </si>
  <si>
    <t>有給休暇</t>
  </si>
  <si>
    <t>備考</t>
  </si>
  <si>
    <t>通常勤務</t>
  </si>
  <si>
    <t>休日</t>
  </si>
  <si>
    <t>設定シート（勤務区分・標準値）</t>
  </si>
  <si>
    <t>勤務区分一覧</t>
  </si>
  <si>
    <t>説明</t>
  </si>
  <si>
    <t>標準値（変更可）</t>
  </si>
  <si>
    <t>通常の出勤日</t>
  </si>
  <si>
    <t>会社の所定休日</t>
  </si>
  <si>
    <t>標準休憩時間</t>
  </si>
  <si>
    <t>有給</t>
  </si>
  <si>
    <t>深夜時間帯（開始）</t>
  </si>
  <si>
    <t>半休</t>
  </si>
  <si>
    <t>深夜時間帯（終了）</t>
  </si>
  <si>
    <t>欠勤</t>
  </si>
  <si>
    <t>欠勤（無給）</t>
  </si>
  <si>
    <t>遅刻</t>
  </si>
  <si>
    <t>遅刻（出勤時刻に反映）</t>
  </si>
  <si>
    <t>早退</t>
  </si>
  <si>
    <t>早退（退勤時刻に反映）</t>
  </si>
  <si>
    <t>休日出勤</t>
  </si>
  <si>
    <t>休日の出勤</t>
  </si>
  <si>
    <t>セル背景色の凡例</t>
  </si>
  <si>
    <t>入力欄</t>
  </si>
  <si>
    <t>あなたが値を入力するセルです</t>
  </si>
  <si>
    <t>自動計算欄</t>
  </si>
  <si>
    <t>数式が入っているので触らないでください</t>
  </si>
  <si>
    <t>月間集計欄</t>
  </si>
  <si>
    <t>月単位の集計が表示されます</t>
  </si>
  <si>
    <t>サンプルデータ</t>
  </si>
  <si>
    <t>削除してから本番利用してください</t>
  </si>
  <si>
    <t>土曜日</t>
  </si>
  <si>
    <t>条件付き書式で自動的に色が付きます</t>
  </si>
  <si>
    <t>日曜日</t>
  </si>
  <si>
    <t>勤務表テンプレートの使い方</t>
  </si>
  <si>
    <t>・薄黄＝入力欄／薄灰＝自動計算欄／薄緑＝月間集計欄
・薄オレンジ＝サンプルデータ（削除してご利用ください）
・水色＝土曜日／薄ピンク＝日曜日（条件付き書式で自動表示）</t>
  </si>
  <si>
    <t>（1日あたり／残業計算の基準）</t>
  </si>
  <si>
    <t>標準所定労働時間 (1日)</t>
  </si>
  <si>
    <t>有給休暇（1日）</t>
  </si>
  <si>
    <t>半日有給（0.5日換算）</t>
  </si>
  <si>
    <t>1. 年月の入力</t>
  </si>
  <si>
    <t>「勤務表」シートのB2セルに年（例: 2026）、D2セルに月（例: 5）を半角数字で入力します。入力すると、A列の日付（5/1, 5/2, ...）とB列の曜日（金, 土, 日, ...）が自動で表示されます。月末が31日に満たない月（2月、4月、6月、9月、11月）では、存在しない日付の行は自動で空欄になります。</t>
  </si>
  <si>
    <t>2. 従業員名・所属の入力</t>
  </si>
  <si>
    <t>G2セルに従業員名、K2セルに所属を入力します。1ファイルにつき従業員1名分の勤務記録を管理する形式です。複数の従業員がいる場合は、ファイルをコピーして従業員ごとに保存してください。</t>
  </si>
  <si>
    <t>3. 所定労働時間の設定</t>
  </si>
  <si>
    <t>B3セルに1日あたりの所定労働時間を「8:00」のように時刻形式で入力します。残業時間は「実働時間 − 所定労働時間」で算出されるため、この値が基準になります。半休の日は自動的に「所定 ÷ 2」が所定労働時間として適用されます。</t>
  </si>
  <si>
    <t>4. 勤務区分の選び方</t>
  </si>
  <si>
    <t>C列のセルをクリックすると右側に▼が表示されます。クリックすると以下の8つから選択できます。
・通常勤務／休日／有給／半休／欠勤／遅刻／早退／休日出勤</t>
  </si>
  <si>
    <t>5. 出勤・退勤・休憩時間の入力</t>
  </si>
  <si>
    <t>D列に出勤時刻、E列に退勤時刻、F列に休憩時間を「9:00」「18:30」「1:00」のように半角でコロン区切りで入力してください。
休憩を入力しない場合は0として計算されます。</t>
  </si>
  <si>
    <t>6. 自動計算される項目</t>
  </si>
  <si>
    <t>以下の項目は数式で自動計算されます（背景色グレーのセル）。
・実働時間: 退勤 − 出勤 − 休憩 
・所定労働時間: 勤務区分に応じて 8:00 / 0 / 4:00 を自動設定 
・残業時間: MAX(0, 実働 − 所定) 
・深夜労働時間: 22:00 以降の在社時間（簡易計算） 
・有給休暇: 有給=1.0、半休=0.5 
・月間集計（行7）: 勤務日数・実働・残業・有給・欠勤・遅刻早退・休日出勤を自動集計</t>
  </si>
  <si>
    <t>7. サンプルデータについて</t>
  </si>
  <si>
    <t>1〜5日目にはオレンジ色のセルでサンプルデータが入っています。実際にご利用になる際は、C10〜F14・L10〜L14、およびG2・K2・B2・D2のサンプル値を削除（Delete）してから入力してください。オレンジ色は手動で塗りつぶしを「塗りつぶしなし」に戻すと消えます。</t>
  </si>
  <si>
    <t>8. 印刷について</t>
  </si>
  <si>
    <t>A4横向き、1ページに収まる設定になっています。Excelの「ファイル → 印刷」からプレビューで確認してください。印刷時はヘッダー（タイトル〜表頭の9行）が各ページに繰り返し表示されます。</t>
  </si>
  <si>
    <t>9. 注意点・免責</t>
  </si>
  <si>
    <t>・本テンプレートは勤務時間の「記録・集計を補助」するためのものです。労働基準法など法令への完全な対応を保証するものではありません。正式な勤怠管理は社労士や勤怠管理システムをご利用ください。
・深夜労働時間は退勤時刻が22:00を超えた場合の簡易計算です。日付をまたぐ深夜勤務（翌朝5:00までなど）の正確な集計は手動で確認してください。
・変形労働時間制・フレックスタイム制・裁量労働制には対応していません。</t>
  </si>
  <si>
    <t>10. カラー凡例（再掲）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</si>
</sst>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quot;日&quot;"/>
    <numFmt numFmtId="177" formatCode="[h]:mm"/>
    <numFmt numFmtId="178" formatCode="0&quot;回&quot;"/>
    <numFmt numFmtId="179" formatCode="m/d"/>
    <numFmt numFmtId="180" formatCode="h:mm;;&quot;&quot;"/>
    <numFmt numFmtId="181" formatCode="0.0;;&quot;&quot;"/>
  </numFmts>
  <fonts count="12" x14ac:knownFonts="1">
    <font>
      <sz val="11"/>
      <color theme="1"/>
      <name val="Calibri"/>
      <family val="2"/>
      <charset val="1"/>
    </font>
    <font>
      <b/>
      <sz val="16"/>
      <color rgb="FFFFFFFF"/>
      <name val="MS UI Gothic"/>
      <family val="3"/>
      <charset val="128"/>
    </font>
    <font>
      <sz val="11"/>
      <color theme="1"/>
      <name val="MS UI Gothic"/>
      <family val="3"/>
      <charset val="128"/>
    </font>
    <font>
      <b/>
      <sz val="11"/>
      <color rgb="FFFFFFFF"/>
      <name val="MS UI Gothic"/>
      <family val="3"/>
      <charset val="128"/>
    </font>
    <font>
      <sz val="10"/>
      <name val="MS UI Gothic"/>
      <family val="3"/>
      <charset val="128"/>
    </font>
    <font>
      <i/>
      <sz val="11"/>
      <color rgb="FF595959"/>
      <name val="MS UI Gothic"/>
      <family val="3"/>
      <charset val="128"/>
    </font>
    <font>
      <b/>
      <sz val="11"/>
      <name val="MS UI Gothic"/>
      <family val="3"/>
      <charset val="128"/>
    </font>
    <font>
      <b/>
      <sz val="12"/>
      <color rgb="FF1F4E79"/>
      <name val="MS UI Gothic"/>
      <family val="3"/>
      <charset val="128"/>
    </font>
    <font>
      <sz val="6"/>
      <name val="ＭＳ Ｐゴシック"/>
      <family val="3"/>
      <charset val="128"/>
    </font>
    <font>
      <b/>
      <sz val="9"/>
      <color rgb="FFFFFFFF"/>
      <name val="MS UI Gothic"/>
      <family val="3"/>
      <charset val="128"/>
    </font>
    <font>
      <sz val="9"/>
      <color theme="1"/>
      <name val="MS UI Gothic"/>
      <family val="3"/>
      <charset val="128"/>
    </font>
    <font>
      <sz val="9"/>
      <name val="MS UI Gothic"/>
      <family val="3"/>
      <charset val="128"/>
    </font>
  </fonts>
  <fills count="11">
    <fill>
      <patternFill patternType="none"/>
    </fill>
    <fill>
      <patternFill patternType="gray125"/>
    </fill>
    <fill>
      <patternFill patternType="solid">
        <fgColor rgb="FF1F4E79"/>
        <bgColor rgb="FF003366"/>
      </patternFill>
    </fill>
    <fill>
      <patternFill patternType="solid">
        <fgColor rgb="FF4472C4"/>
        <bgColor rgb="FF0066CC"/>
      </patternFill>
    </fill>
    <fill>
      <patternFill patternType="solid">
        <fgColor rgb="FFFCE4D6"/>
        <bgColor rgb="FFFBE5D6"/>
      </patternFill>
    </fill>
    <fill>
      <patternFill patternType="solid">
        <fgColor rgb="FFFFF2CC"/>
        <bgColor rgb="FFFBE5D6"/>
      </patternFill>
    </fill>
    <fill>
      <patternFill patternType="solid">
        <fgColor rgb="FF548235"/>
        <bgColor rgb="FF339966"/>
      </patternFill>
    </fill>
    <fill>
      <patternFill patternType="solid">
        <fgColor rgb="FFE2EFDA"/>
        <bgColor rgb="FFDEEBF7"/>
      </patternFill>
    </fill>
    <fill>
      <patternFill patternType="solid">
        <fgColor rgb="FFF2F2F2"/>
        <bgColor rgb="FFE2EFDA"/>
      </patternFill>
    </fill>
    <fill>
      <patternFill patternType="solid">
        <fgColor rgb="FFDEEBF7"/>
        <bgColor rgb="FFE2EFDA"/>
      </patternFill>
    </fill>
    <fill>
      <patternFill patternType="solid">
        <fgColor rgb="FFFBE5D6"/>
        <bgColor rgb="FFFCE4D6"/>
      </patternFill>
    </fill>
  </fills>
  <borders count="11">
    <border>
      <left/>
      <right/>
      <top/>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rgb="FF808080"/>
      </right>
      <top style="thin">
        <color rgb="FF808080"/>
      </top>
      <bottom style="thin">
        <color rgb="FF808080"/>
      </bottom>
      <diagonal/>
    </border>
    <border>
      <left style="thin">
        <color rgb="FF808080"/>
      </left>
      <right style="thin">
        <color indexed="64"/>
      </right>
      <top style="thin">
        <color rgb="FF808080"/>
      </top>
      <bottom style="thin">
        <color rgb="FF808080"/>
      </bottom>
      <diagonal/>
    </border>
    <border>
      <left style="thin">
        <color indexed="64"/>
      </left>
      <right style="thin">
        <color rgb="FF808080"/>
      </right>
      <top style="thin">
        <color rgb="FF808080"/>
      </top>
      <bottom style="thin">
        <color indexed="64"/>
      </bottom>
      <diagonal/>
    </border>
    <border>
      <left style="thin">
        <color rgb="FF808080"/>
      </left>
      <right/>
      <top style="thin">
        <color rgb="FF808080"/>
      </top>
      <bottom style="thin">
        <color indexed="64"/>
      </bottom>
      <diagonal/>
    </border>
    <border>
      <left style="thin">
        <color rgb="FF808080"/>
      </left>
      <right style="thin">
        <color indexed="64"/>
      </right>
      <top style="thin">
        <color rgb="FF808080"/>
      </top>
      <bottom style="thin">
        <color indexed="64"/>
      </bottom>
      <diagonal/>
    </border>
  </borders>
  <cellStyleXfs count="1">
    <xf numFmtId="0" fontId="0" fillId="0" borderId="0"/>
  </cellStyleXfs>
  <cellXfs count="44">
    <xf numFmtId="0" fontId="0" fillId="0" borderId="0" xfId="0"/>
    <xf numFmtId="0" fontId="2" fillId="0" borderId="0" xfId="0" applyFont="1"/>
    <xf numFmtId="0" fontId="3"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0" borderId="0" xfId="0" applyFont="1" applyAlignment="1">
      <alignment horizontal="center" vertical="center" wrapText="1"/>
    </xf>
    <xf numFmtId="20" fontId="4" fillId="5" borderId="1" xfId="0" applyNumberFormat="1" applyFont="1" applyFill="1" applyBorder="1" applyAlignment="1">
      <alignment horizontal="center" vertical="center" wrapText="1"/>
    </xf>
    <xf numFmtId="0" fontId="6" fillId="7" borderId="1" xfId="0" applyFont="1" applyFill="1" applyBorder="1" applyAlignment="1">
      <alignment horizontal="center" vertical="center" wrapText="1"/>
    </xf>
    <xf numFmtId="176" fontId="7" fillId="8" borderId="1" xfId="0" applyNumberFormat="1" applyFont="1" applyFill="1" applyBorder="1" applyAlignment="1">
      <alignment horizontal="center" vertical="center" wrapText="1"/>
    </xf>
    <xf numFmtId="177" fontId="7" fillId="8" borderId="1" xfId="0" applyNumberFormat="1" applyFont="1" applyFill="1" applyBorder="1" applyAlignment="1">
      <alignment horizontal="center" vertical="center" wrapText="1"/>
    </xf>
    <xf numFmtId="178" fontId="7" fillId="8" borderId="1" xfId="0" applyNumberFormat="1" applyFont="1" applyFill="1" applyBorder="1" applyAlignment="1">
      <alignment horizontal="center" vertical="center" wrapText="1"/>
    </xf>
    <xf numFmtId="179" fontId="4" fillId="8" borderId="1" xfId="0" applyNumberFormat="1" applyFont="1" applyFill="1" applyBorder="1" applyAlignment="1">
      <alignment horizontal="center" vertical="center" wrapText="1"/>
    </xf>
    <xf numFmtId="0" fontId="4" fillId="8" borderId="1" xfId="0" applyFont="1" applyFill="1" applyBorder="1" applyAlignment="1">
      <alignment horizontal="center" vertical="center" wrapText="1"/>
    </xf>
    <xf numFmtId="180" fontId="4" fillId="8" borderId="1" xfId="0" applyNumberFormat="1" applyFont="1" applyFill="1" applyBorder="1" applyAlignment="1">
      <alignment horizontal="center" vertical="center" wrapText="1"/>
    </xf>
    <xf numFmtId="181" fontId="4" fillId="8" borderId="1" xfId="0" applyNumberFormat="1"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5" borderId="1" xfId="0" applyFont="1" applyFill="1" applyBorder="1" applyAlignment="1">
      <alignment horizontal="left" vertical="center" indent="1"/>
    </xf>
    <xf numFmtId="0" fontId="4" fillId="0" borderId="1" xfId="0" applyFont="1" applyBorder="1" applyAlignment="1">
      <alignment horizontal="left" vertical="center" wrapText="1" indent="1"/>
    </xf>
    <xf numFmtId="0" fontId="4" fillId="8" borderId="1" xfId="0" applyFont="1" applyFill="1" applyBorder="1" applyAlignment="1">
      <alignment horizontal="left" vertical="center" wrapText="1" indent="1"/>
    </xf>
    <xf numFmtId="0" fontId="6" fillId="5" borderId="6" xfId="0" applyFont="1" applyFill="1" applyBorder="1" applyAlignment="1">
      <alignment horizontal="center" vertical="center" wrapText="1"/>
    </xf>
    <xf numFmtId="0" fontId="6" fillId="8" borderId="6" xfId="0" applyFont="1" applyFill="1" applyBorder="1" applyAlignment="1">
      <alignment horizontal="center" vertical="center" wrapText="1"/>
    </xf>
    <xf numFmtId="0" fontId="6" fillId="7" borderId="6"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9" borderId="6" xfId="0" applyFont="1" applyFill="1" applyBorder="1" applyAlignment="1">
      <alignment horizontal="center" vertical="center" wrapText="1"/>
    </xf>
    <xf numFmtId="0" fontId="6" fillId="10" borderId="8" xfId="0" applyFont="1" applyFill="1" applyBorder="1" applyAlignment="1">
      <alignment horizontal="center" vertical="center" wrapText="1"/>
    </xf>
    <xf numFmtId="0" fontId="10" fillId="0" borderId="0" xfId="0" applyFont="1"/>
    <xf numFmtId="0" fontId="1" fillId="6" borderId="0" xfId="0" applyFont="1" applyFill="1" applyAlignment="1">
      <alignment horizontal="center" vertical="center" wrapText="1"/>
    </xf>
    <xf numFmtId="0" fontId="6" fillId="7" borderId="2" xfId="0" applyFont="1" applyFill="1" applyBorder="1" applyAlignment="1">
      <alignment horizontal="center" vertical="center" wrapText="1"/>
    </xf>
    <xf numFmtId="0" fontId="2" fillId="5" borderId="2" xfId="0" applyFont="1" applyFill="1" applyBorder="1" applyAlignment="1">
      <alignment vertical="top" wrapText="1" indent="1"/>
    </xf>
    <xf numFmtId="0" fontId="1" fillId="2" borderId="0" xfId="0" applyFont="1" applyFill="1" applyAlignment="1">
      <alignment horizontal="center" vertical="center" wrapText="1"/>
    </xf>
    <xf numFmtId="0" fontId="4" fillId="4" borderId="2" xfId="0" applyFont="1" applyFill="1" applyBorder="1" applyAlignment="1">
      <alignment horizontal="center" vertical="center" wrapText="1"/>
    </xf>
    <xf numFmtId="0" fontId="5" fillId="0" borderId="0" xfId="0" applyFont="1" applyAlignment="1">
      <alignment horizontal="left" vertical="center" wrapText="1" indent="1"/>
    </xf>
    <xf numFmtId="14" fontId="4" fillId="5" borderId="2" xfId="0" applyNumberFormat="1" applyFont="1" applyFill="1" applyBorder="1" applyAlignment="1">
      <alignment horizontal="center" vertical="center" wrapText="1"/>
    </xf>
    <xf numFmtId="0" fontId="4" fillId="5" borderId="2" xfId="0" applyFont="1" applyFill="1" applyBorder="1" applyAlignment="1">
      <alignment horizontal="center" vertical="center" wrapText="1"/>
    </xf>
    <xf numFmtId="0" fontId="4" fillId="0" borderId="2" xfId="0" applyFont="1" applyBorder="1" applyAlignment="1">
      <alignment horizontal="left" vertical="center" wrapText="1" indent="1"/>
    </xf>
    <xf numFmtId="0" fontId="4" fillId="0" borderId="7" xfId="0" applyFont="1" applyBorder="1" applyAlignment="1">
      <alignment horizontal="left" vertical="center" wrapText="1" indent="1"/>
    </xf>
    <xf numFmtId="0" fontId="4" fillId="0" borderId="9" xfId="0" applyFont="1" applyBorder="1" applyAlignment="1">
      <alignment horizontal="left" vertical="center" wrapText="1" indent="1"/>
    </xf>
    <xf numFmtId="0" fontId="4" fillId="0" borderId="10" xfId="0" applyFont="1" applyBorder="1" applyAlignment="1">
      <alignment horizontal="left" vertical="center" wrapText="1" indent="1"/>
    </xf>
    <xf numFmtId="0" fontId="3" fillId="3" borderId="2" xfId="0" applyFont="1" applyFill="1" applyBorder="1" applyAlignment="1">
      <alignment horizontal="center" vertical="center" wrapText="1"/>
    </xf>
    <xf numFmtId="0" fontId="1" fillId="6" borderId="3" xfId="0" applyFont="1" applyFill="1" applyBorder="1" applyAlignment="1">
      <alignment horizontal="center" vertical="center" wrapText="1"/>
    </xf>
    <xf numFmtId="0" fontId="1" fillId="6" borderId="4" xfId="0" applyFont="1" applyFill="1" applyBorder="1" applyAlignment="1">
      <alignment horizontal="center" vertical="center" wrapText="1"/>
    </xf>
    <xf numFmtId="0" fontId="1" fillId="6" borderId="5" xfId="0" applyFont="1" applyFill="1" applyBorder="1" applyAlignment="1">
      <alignment horizontal="center" vertical="center" wrapText="1"/>
    </xf>
    <xf numFmtId="0" fontId="9" fillId="2" borderId="0" xfId="0" applyFont="1" applyFill="1" applyAlignment="1">
      <alignment horizontal="center" vertical="center" wrapText="1"/>
    </xf>
    <xf numFmtId="0" fontId="9" fillId="3" borderId="1" xfId="0" applyFont="1" applyFill="1" applyBorder="1" applyAlignment="1">
      <alignment horizontal="left" vertical="center" wrapText="1" indent="1"/>
    </xf>
    <xf numFmtId="0" fontId="11" fillId="0" borderId="1" xfId="0" applyFont="1" applyBorder="1" applyAlignment="1">
      <alignment vertical="top" wrapText="1" indent="1"/>
    </xf>
  </cellXfs>
  <cellStyles count="1">
    <cellStyle name="標準" xfId="0" builtinId="0"/>
  </cellStyles>
  <dxfs count="2">
    <dxf>
      <fill>
        <patternFill>
          <bgColor rgb="FFFBE5D6"/>
        </patternFill>
      </fill>
    </dxf>
    <dxf>
      <fill>
        <patternFill>
          <bgColor rgb="FFDEEBF7"/>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548235"/>
      <rgbColor rgb="FF800080"/>
      <rgbColor rgb="FF008080"/>
      <rgbColor rgb="FFC0C0C0"/>
      <rgbColor rgb="FF808080"/>
      <rgbColor rgb="FF9999FF"/>
      <rgbColor rgb="FF993366"/>
      <rgbColor rgb="FFFFF2CC"/>
      <rgbColor rgb="FFDEEBF7"/>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F2F2F2"/>
      <rgbColor rgb="FFE2EFDA"/>
      <rgbColor rgb="FFFBE5D6"/>
      <rgbColor rgb="FF99CCFF"/>
      <rgbColor rgb="FFFF99CC"/>
      <rgbColor rgb="FFCC99FF"/>
      <rgbColor rgb="FFFCE4D6"/>
      <rgbColor rgb="FF4472C4"/>
      <rgbColor rgb="FF33CCCC"/>
      <rgbColor rgb="FF99CC00"/>
      <rgbColor rgb="FFFFCC00"/>
      <rgbColor rgb="FFFF9900"/>
      <rgbColor rgb="FFFF6600"/>
      <rgbColor rgb="FF595959"/>
      <rgbColor rgb="FF969696"/>
      <rgbColor rgb="FF003366"/>
      <rgbColor rgb="FF339966"/>
      <rgbColor rgb="FF003300"/>
      <rgbColor rgb="FF333300"/>
      <rgbColor rgb="FF993300"/>
      <rgbColor rgb="FF993366"/>
      <rgbColor rgb="FF1F4E79"/>
      <rgbColor rgb="FF333333"/>
      <rgbColor rgb="00003366"/>
      <rgbColor rgb="00339966"/>
      <rgbColor rgb="00003300"/>
      <rgbColor rgb="00333300"/>
      <rgbColor rgb="00993300"/>
      <rgbColor rgb="00993366"/>
      <rgbColor rgb="00333399"/>
      <rgbColor rgb="00333333"/>
    </indexedColors>
    <mruColors>
      <color rgb="FFFFF2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40"/>
  <sheetViews>
    <sheetView showGridLines="0" tabSelected="1" zoomScaleNormal="100" workbookViewId="0">
      <pane xSplit="2" ySplit="9" topLeftCell="C10" activePane="bottomRight" state="frozen"/>
      <selection pane="topRight" activeCell="C1" sqref="C1"/>
      <selection pane="bottomLeft" activeCell="A10" sqref="A10"/>
      <selection pane="bottomRight" activeCell="A10" sqref="A10"/>
    </sheetView>
  </sheetViews>
  <sheetFormatPr defaultColWidth="8.6328125" defaultRowHeight="13" x14ac:dyDescent="0.2"/>
  <cols>
    <col min="1" max="1" width="9" style="1" customWidth="1"/>
    <col min="2" max="2" width="7.90625" style="1" customWidth="1"/>
    <col min="3" max="3" width="13" style="1" customWidth="1"/>
    <col min="4" max="7" width="10" style="1" customWidth="1"/>
    <col min="8" max="8" width="12" style="1" customWidth="1"/>
    <col min="9" max="9" width="10" style="1" customWidth="1"/>
    <col min="10" max="10" width="13" style="1" customWidth="1"/>
    <col min="11" max="11" width="10" style="1" customWidth="1"/>
    <col min="12" max="12" width="24" style="1" customWidth="1"/>
    <col min="13" max="16384" width="8.6328125" style="1"/>
  </cols>
  <sheetData>
    <row r="1" spans="1:12" ht="33.75" customHeight="1" x14ac:dyDescent="0.2">
      <c r="A1" s="28" t="s">
        <v>0</v>
      </c>
      <c r="B1" s="28"/>
      <c r="C1" s="28"/>
      <c r="D1" s="28"/>
      <c r="E1" s="28"/>
      <c r="F1" s="28"/>
      <c r="G1" s="28"/>
      <c r="H1" s="28"/>
      <c r="I1" s="28"/>
      <c r="J1" s="28"/>
      <c r="K1" s="28"/>
      <c r="L1" s="28"/>
    </row>
    <row r="2" spans="1:12" ht="24" customHeight="1" x14ac:dyDescent="0.2">
      <c r="A2" s="2" t="s">
        <v>1</v>
      </c>
      <c r="B2" s="3">
        <v>2026</v>
      </c>
      <c r="C2" s="4" t="s">
        <v>2</v>
      </c>
      <c r="D2" s="3">
        <v>5</v>
      </c>
      <c r="E2" s="4" t="s">
        <v>3</v>
      </c>
      <c r="F2" s="2" t="s">
        <v>4</v>
      </c>
      <c r="G2" s="29" t="s">
        <v>5</v>
      </c>
      <c r="H2" s="29"/>
      <c r="I2" s="29"/>
      <c r="J2" s="2" t="s">
        <v>6</v>
      </c>
      <c r="K2" s="29" t="s">
        <v>7</v>
      </c>
      <c r="L2" s="29"/>
    </row>
    <row r="3" spans="1:12" ht="24" customHeight="1" x14ac:dyDescent="0.2">
      <c r="A3" s="2" t="s">
        <v>8</v>
      </c>
      <c r="B3" s="5">
        <v>0.33333333333333298</v>
      </c>
      <c r="C3" s="30" t="s">
        <v>66</v>
      </c>
      <c r="D3" s="30"/>
      <c r="E3" s="30"/>
      <c r="F3" s="2" t="s">
        <v>9</v>
      </c>
      <c r="G3" s="31">
        <f ca="1">TODAY()</f>
        <v>46163</v>
      </c>
      <c r="H3" s="31"/>
      <c r="I3" s="31"/>
      <c r="J3" s="2" t="s">
        <v>10</v>
      </c>
      <c r="K3" s="32"/>
      <c r="L3" s="32"/>
    </row>
    <row r="5" spans="1:12" ht="24" customHeight="1" x14ac:dyDescent="0.2">
      <c r="A5" s="25" t="s">
        <v>11</v>
      </c>
      <c r="B5" s="25"/>
      <c r="C5" s="25"/>
      <c r="D5" s="25"/>
      <c r="E5" s="25"/>
      <c r="F5" s="25"/>
      <c r="G5" s="25"/>
      <c r="H5" s="25"/>
      <c r="I5" s="25"/>
      <c r="J5" s="25"/>
      <c r="K5" s="25"/>
      <c r="L5" s="25"/>
    </row>
    <row r="6" spans="1:12" ht="31.5" customHeight="1" x14ac:dyDescent="0.2">
      <c r="A6" s="6" t="s">
        <v>12</v>
      </c>
      <c r="B6" s="6" t="s">
        <v>13</v>
      </c>
      <c r="C6" s="6" t="s">
        <v>14</v>
      </c>
      <c r="D6" s="6" t="s">
        <v>15</v>
      </c>
      <c r="E6" s="6" t="s">
        <v>16</v>
      </c>
      <c r="F6" s="6" t="s">
        <v>17</v>
      </c>
      <c r="G6" s="6" t="s">
        <v>18</v>
      </c>
      <c r="H6" s="26" t="s">
        <v>19</v>
      </c>
      <c r="I6" s="26"/>
      <c r="J6" s="26"/>
      <c r="K6" s="26"/>
      <c r="L6" s="26"/>
    </row>
    <row r="7" spans="1:12" ht="31.5" customHeight="1" x14ac:dyDescent="0.2">
      <c r="A7" s="7">
        <f>COUNTIF(C10:C40,"通常勤務")+COUNTIF(C10:C40,"休日出勤")+COUNTIF(C10:C40,"遅刻")+COUNTIF(C10:C40,"早退")+COUNTIF(C10:C40,"半休")</f>
        <v>0</v>
      </c>
      <c r="B7" s="8">
        <f>SUM(G10:G40)</f>
        <v>0</v>
      </c>
      <c r="C7" s="8">
        <f>SUM(I10:I40)</f>
        <v>0</v>
      </c>
      <c r="D7" s="7">
        <f>COUNTIF(C10:C40,"有給")+COUNTIF(C10:C40,"半休")*0.5</f>
        <v>0</v>
      </c>
      <c r="E7" s="7">
        <f>COUNTIF(C10:C40,"欠勤")</f>
        <v>0</v>
      </c>
      <c r="F7" s="9">
        <f>COUNTIF(C10:C40,"遅刻")+COUNTIF(C10:C40,"早退")</f>
        <v>0</v>
      </c>
      <c r="G7" s="7">
        <f>COUNTIF(C10:C40,"休日出勤")</f>
        <v>0</v>
      </c>
      <c r="H7" s="27"/>
      <c r="I7" s="27"/>
      <c r="J7" s="27"/>
      <c r="K7" s="27"/>
      <c r="L7" s="27"/>
    </row>
    <row r="9" spans="1:12" ht="37.5" customHeight="1" x14ac:dyDescent="0.2">
      <c r="A9" s="2" t="s">
        <v>20</v>
      </c>
      <c r="B9" s="2" t="s">
        <v>21</v>
      </c>
      <c r="C9" s="2" t="s">
        <v>22</v>
      </c>
      <c r="D9" s="2" t="s">
        <v>23</v>
      </c>
      <c r="E9" s="2" t="s">
        <v>24</v>
      </c>
      <c r="F9" s="2" t="s">
        <v>25</v>
      </c>
      <c r="G9" s="2" t="s">
        <v>26</v>
      </c>
      <c r="H9" s="2" t="s">
        <v>8</v>
      </c>
      <c r="I9" s="2" t="s">
        <v>27</v>
      </c>
      <c r="J9" s="2" t="s">
        <v>28</v>
      </c>
      <c r="K9" s="2" t="s">
        <v>29</v>
      </c>
      <c r="L9" s="2" t="s">
        <v>30</v>
      </c>
    </row>
    <row r="10" spans="1:12" ht="19.5" customHeight="1" x14ac:dyDescent="0.2">
      <c r="A10" s="10">
        <f>IFERROR(IF(MONTH(DATE($B$2,$D$2,1))=$D$2,DATE($B$2,$D$2,1),""),"")</f>
        <v>46143</v>
      </c>
      <c r="B10" s="11" t="str">
        <f t="shared" ref="B10:B40" si="0">IF(A10="","",TEXT(A10,"aaa"))</f>
        <v>金</v>
      </c>
      <c r="C10" s="14"/>
      <c r="D10" s="5"/>
      <c r="E10" s="5"/>
      <c r="F10" s="5"/>
      <c r="G10" s="12" t="str">
        <f t="shared" ref="G10:G40" si="1">IF(OR(D10="",E10=""),"",MAX(0,IF(E10&lt;D10,E10+1,E10)-D10-IF(F10="",0,F10)))</f>
        <v/>
      </c>
      <c r="H10" s="12">
        <f t="shared" ref="H10:H40" si="2">IF(A10="","",IF(OR(C10="休日",C10="有給",C10="欠勤",C10="休日出勤"),0,IF(C10="半休",$B$3/2,$B$3)))</f>
        <v>0.33333333333333298</v>
      </c>
      <c r="I10" s="12" t="str">
        <f t="shared" ref="I10:I40" si="3">IF(OR(G10="",H10=""),"",MAX(0,G10-H10))</f>
        <v/>
      </c>
      <c r="J10" s="12" t="str">
        <f>IF(OR(D10="",E10=""),"",MAX(0,IF(E10&lt;D10,E10+1,E10)-MAX(D10,設定!$E$6)))</f>
        <v/>
      </c>
      <c r="K10" s="13" t="str">
        <f t="shared" ref="K10:K40" si="4">IF(C10="有給",1,IF(C10="半休",0.5,""))</f>
        <v/>
      </c>
      <c r="L10" s="15"/>
    </row>
    <row r="11" spans="1:12" ht="19.5" customHeight="1" x14ac:dyDescent="0.2">
      <c r="A11" s="10">
        <f>IFERROR(IF(MONTH(DATE($B$2,$D$2,2))=$D$2,DATE($B$2,$D$2,2),""),"")</f>
        <v>46144</v>
      </c>
      <c r="B11" s="11" t="str">
        <f t="shared" si="0"/>
        <v>土</v>
      </c>
      <c r="C11" s="14"/>
      <c r="D11" s="5"/>
      <c r="E11" s="5"/>
      <c r="F11" s="5"/>
      <c r="G11" s="12" t="str">
        <f t="shared" si="1"/>
        <v/>
      </c>
      <c r="H11" s="12">
        <f t="shared" si="2"/>
        <v>0.33333333333333298</v>
      </c>
      <c r="I11" s="12" t="str">
        <f t="shared" si="3"/>
        <v/>
      </c>
      <c r="J11" s="12" t="str">
        <f>IF(OR(D11="",E11=""),"",MAX(0,IF(E11&lt;D11,E11+1,E11)-MAX(D11,設定!$E$6)))</f>
        <v/>
      </c>
      <c r="K11" s="13" t="str">
        <f t="shared" si="4"/>
        <v/>
      </c>
      <c r="L11" s="15"/>
    </row>
    <row r="12" spans="1:12" ht="19.5" customHeight="1" x14ac:dyDescent="0.2">
      <c r="A12" s="10">
        <f>IFERROR(IF(MONTH(DATE($B$2,$D$2,3))=$D$2,DATE($B$2,$D$2,3),""),"")</f>
        <v>46145</v>
      </c>
      <c r="B12" s="11" t="str">
        <f t="shared" si="0"/>
        <v>日</v>
      </c>
      <c r="C12" s="14"/>
      <c r="D12" s="5"/>
      <c r="E12" s="5"/>
      <c r="F12" s="5"/>
      <c r="G12" s="12" t="str">
        <f t="shared" si="1"/>
        <v/>
      </c>
      <c r="H12" s="12">
        <f t="shared" si="2"/>
        <v>0.33333333333333298</v>
      </c>
      <c r="I12" s="12" t="str">
        <f t="shared" si="3"/>
        <v/>
      </c>
      <c r="J12" s="12" t="str">
        <f>IF(OR(D12="",E12=""),"",MAX(0,IF(E12&lt;D12,E12+1,E12)-MAX(D12,設定!$E$6)))</f>
        <v/>
      </c>
      <c r="K12" s="13" t="str">
        <f t="shared" si="4"/>
        <v/>
      </c>
      <c r="L12" s="15"/>
    </row>
    <row r="13" spans="1:12" ht="19.5" customHeight="1" x14ac:dyDescent="0.2">
      <c r="A13" s="10">
        <f>IFERROR(IF(MONTH(DATE($B$2,$D$2,4))=$D$2,DATE($B$2,$D$2,4),""),"")</f>
        <v>46146</v>
      </c>
      <c r="B13" s="11" t="str">
        <f t="shared" si="0"/>
        <v>月</v>
      </c>
      <c r="C13" s="14"/>
      <c r="D13" s="5"/>
      <c r="E13" s="5"/>
      <c r="F13" s="5"/>
      <c r="G13" s="12" t="str">
        <f t="shared" si="1"/>
        <v/>
      </c>
      <c r="H13" s="12">
        <f t="shared" si="2"/>
        <v>0.33333333333333298</v>
      </c>
      <c r="I13" s="12" t="str">
        <f t="shared" si="3"/>
        <v/>
      </c>
      <c r="J13" s="12" t="str">
        <f>IF(OR(D13="",E13=""),"",MAX(0,IF(E13&lt;D13,E13+1,E13)-MAX(D13,設定!$E$6)))</f>
        <v/>
      </c>
      <c r="K13" s="13" t="str">
        <f t="shared" si="4"/>
        <v/>
      </c>
      <c r="L13" s="15"/>
    </row>
    <row r="14" spans="1:12" ht="19.5" customHeight="1" x14ac:dyDescent="0.2">
      <c r="A14" s="10">
        <f>IFERROR(IF(MONTH(DATE($B$2,$D$2,5))=$D$2,DATE($B$2,$D$2,5),""),"")</f>
        <v>46147</v>
      </c>
      <c r="B14" s="11" t="str">
        <f t="shared" si="0"/>
        <v>火</v>
      </c>
      <c r="C14" s="14"/>
      <c r="D14" s="5"/>
      <c r="E14" s="5"/>
      <c r="F14" s="5"/>
      <c r="G14" s="12" t="str">
        <f t="shared" si="1"/>
        <v/>
      </c>
      <c r="H14" s="12">
        <f t="shared" si="2"/>
        <v>0.33333333333333298</v>
      </c>
      <c r="I14" s="12" t="str">
        <f t="shared" si="3"/>
        <v/>
      </c>
      <c r="J14" s="12" t="str">
        <f>IF(OR(D14="",E14=""),"",MAX(0,IF(E14&lt;D14,E14+1,E14)-MAX(D14,設定!$E$6)))</f>
        <v/>
      </c>
      <c r="K14" s="13" t="str">
        <f t="shared" si="4"/>
        <v/>
      </c>
      <c r="L14" s="15"/>
    </row>
    <row r="15" spans="1:12" ht="19.5" customHeight="1" x14ac:dyDescent="0.2">
      <c r="A15" s="10">
        <f>IFERROR(IF(MONTH(DATE($B$2,$D$2,6))=$D$2,DATE($B$2,$D$2,6),""),"")</f>
        <v>46148</v>
      </c>
      <c r="B15" s="11" t="str">
        <f t="shared" si="0"/>
        <v>水</v>
      </c>
      <c r="C15" s="14"/>
      <c r="D15" s="5"/>
      <c r="E15" s="5"/>
      <c r="F15" s="5"/>
      <c r="G15" s="12" t="str">
        <f t="shared" si="1"/>
        <v/>
      </c>
      <c r="H15" s="12">
        <f t="shared" si="2"/>
        <v>0.33333333333333298</v>
      </c>
      <c r="I15" s="12" t="str">
        <f t="shared" si="3"/>
        <v/>
      </c>
      <c r="J15" s="12" t="str">
        <f>IF(OR(D15="",E15=""),"",MAX(0,IF(E15&lt;D15,E15+1,E15)-MAX(D15,設定!$E$6)))</f>
        <v/>
      </c>
      <c r="K15" s="13" t="str">
        <f t="shared" si="4"/>
        <v/>
      </c>
      <c r="L15" s="15"/>
    </row>
    <row r="16" spans="1:12" ht="19.5" customHeight="1" x14ac:dyDescent="0.2">
      <c r="A16" s="10">
        <f>IFERROR(IF(MONTH(DATE($B$2,$D$2,7))=$D$2,DATE($B$2,$D$2,7),""),"")</f>
        <v>46149</v>
      </c>
      <c r="B16" s="11" t="str">
        <f t="shared" si="0"/>
        <v>木</v>
      </c>
      <c r="C16" s="14"/>
      <c r="D16" s="5"/>
      <c r="E16" s="5"/>
      <c r="F16" s="5"/>
      <c r="G16" s="12" t="str">
        <f t="shared" si="1"/>
        <v/>
      </c>
      <c r="H16" s="12">
        <f t="shared" si="2"/>
        <v>0.33333333333333298</v>
      </c>
      <c r="I16" s="12" t="str">
        <f t="shared" si="3"/>
        <v/>
      </c>
      <c r="J16" s="12" t="str">
        <f>IF(OR(D16="",E16=""),"",MAX(0,IF(E16&lt;D16,E16+1,E16)-MAX(D16,設定!$E$6)))</f>
        <v/>
      </c>
      <c r="K16" s="13" t="str">
        <f t="shared" si="4"/>
        <v/>
      </c>
      <c r="L16" s="15"/>
    </row>
    <row r="17" spans="1:12" ht="19.5" customHeight="1" x14ac:dyDescent="0.2">
      <c r="A17" s="10">
        <f>IFERROR(IF(MONTH(DATE($B$2,$D$2,8))=$D$2,DATE($B$2,$D$2,8),""),"")</f>
        <v>46150</v>
      </c>
      <c r="B17" s="11" t="str">
        <f t="shared" si="0"/>
        <v>金</v>
      </c>
      <c r="C17" s="14"/>
      <c r="D17" s="5"/>
      <c r="E17" s="5"/>
      <c r="F17" s="5"/>
      <c r="G17" s="12" t="str">
        <f t="shared" si="1"/>
        <v/>
      </c>
      <c r="H17" s="12">
        <f t="shared" si="2"/>
        <v>0.33333333333333298</v>
      </c>
      <c r="I17" s="12" t="str">
        <f t="shared" si="3"/>
        <v/>
      </c>
      <c r="J17" s="12" t="str">
        <f>IF(OR(D17="",E17=""),"",MAX(0,IF(E17&lt;D17,E17+1,E17)-MAX(D17,設定!$E$6)))</f>
        <v/>
      </c>
      <c r="K17" s="13" t="str">
        <f t="shared" si="4"/>
        <v/>
      </c>
      <c r="L17" s="15"/>
    </row>
    <row r="18" spans="1:12" ht="19.5" customHeight="1" x14ac:dyDescent="0.2">
      <c r="A18" s="10">
        <f>IFERROR(IF(MONTH(DATE($B$2,$D$2,9))=$D$2,DATE($B$2,$D$2,9),""),"")</f>
        <v>46151</v>
      </c>
      <c r="B18" s="11" t="str">
        <f t="shared" si="0"/>
        <v>土</v>
      </c>
      <c r="C18" s="14" t="s">
        <v>32</v>
      </c>
      <c r="D18" s="5"/>
      <c r="E18" s="5"/>
      <c r="F18" s="5"/>
      <c r="G18" s="12" t="str">
        <f t="shared" si="1"/>
        <v/>
      </c>
      <c r="H18" s="12">
        <f t="shared" si="2"/>
        <v>0</v>
      </c>
      <c r="I18" s="12" t="str">
        <f t="shared" si="3"/>
        <v/>
      </c>
      <c r="J18" s="12" t="str">
        <f>IF(OR(D18="",E18=""),"",MAX(0,IF(E18&lt;D18,E18+1,E18)-MAX(D18,設定!$E$6)))</f>
        <v/>
      </c>
      <c r="K18" s="13" t="str">
        <f t="shared" si="4"/>
        <v/>
      </c>
      <c r="L18" s="15"/>
    </row>
    <row r="19" spans="1:12" ht="19.5" customHeight="1" x14ac:dyDescent="0.2">
      <c r="A19" s="10">
        <f>IFERROR(IF(MONTH(DATE($B$2,$D$2,10))=$D$2,DATE($B$2,$D$2,10),""),"")</f>
        <v>46152</v>
      </c>
      <c r="B19" s="11" t="str">
        <f t="shared" si="0"/>
        <v>日</v>
      </c>
      <c r="C19" s="14" t="s">
        <v>32</v>
      </c>
      <c r="D19" s="5"/>
      <c r="E19" s="5"/>
      <c r="F19" s="5"/>
      <c r="G19" s="12" t="str">
        <f t="shared" si="1"/>
        <v/>
      </c>
      <c r="H19" s="12">
        <f t="shared" si="2"/>
        <v>0</v>
      </c>
      <c r="I19" s="12" t="str">
        <f t="shared" si="3"/>
        <v/>
      </c>
      <c r="J19" s="12" t="str">
        <f>IF(OR(D19="",E19=""),"",MAX(0,IF(E19&lt;D19,E19+1,E19)-MAX(D19,設定!$E$6)))</f>
        <v/>
      </c>
      <c r="K19" s="13" t="str">
        <f t="shared" si="4"/>
        <v/>
      </c>
      <c r="L19" s="15"/>
    </row>
    <row r="20" spans="1:12" ht="19.5" customHeight="1" x14ac:dyDescent="0.2">
      <c r="A20" s="10">
        <f>IFERROR(IF(MONTH(DATE($B$2,$D$2,11))=$D$2,DATE($B$2,$D$2,11),""),"")</f>
        <v>46153</v>
      </c>
      <c r="B20" s="11" t="str">
        <f t="shared" si="0"/>
        <v>月</v>
      </c>
      <c r="C20" s="14"/>
      <c r="D20" s="5"/>
      <c r="E20" s="5"/>
      <c r="F20" s="5"/>
      <c r="G20" s="12" t="str">
        <f t="shared" si="1"/>
        <v/>
      </c>
      <c r="H20" s="12">
        <f t="shared" si="2"/>
        <v>0.33333333333333298</v>
      </c>
      <c r="I20" s="12" t="str">
        <f t="shared" si="3"/>
        <v/>
      </c>
      <c r="J20" s="12" t="str">
        <f>IF(OR(D20="",E20=""),"",MAX(0,IF(E20&lt;D20,E20+1,E20)-MAX(D20,設定!$E$6)))</f>
        <v/>
      </c>
      <c r="K20" s="13" t="str">
        <f t="shared" si="4"/>
        <v/>
      </c>
      <c r="L20" s="15"/>
    </row>
    <row r="21" spans="1:12" ht="19.5" customHeight="1" x14ac:dyDescent="0.2">
      <c r="A21" s="10">
        <f>IFERROR(IF(MONTH(DATE($B$2,$D$2,12))=$D$2,DATE($B$2,$D$2,12),""),"")</f>
        <v>46154</v>
      </c>
      <c r="B21" s="11" t="str">
        <f t="shared" si="0"/>
        <v>火</v>
      </c>
      <c r="C21" s="14"/>
      <c r="D21" s="5"/>
      <c r="E21" s="5"/>
      <c r="F21" s="5"/>
      <c r="G21" s="12" t="str">
        <f t="shared" si="1"/>
        <v/>
      </c>
      <c r="H21" s="12">
        <f t="shared" si="2"/>
        <v>0.33333333333333298</v>
      </c>
      <c r="I21" s="12" t="str">
        <f t="shared" si="3"/>
        <v/>
      </c>
      <c r="J21" s="12" t="str">
        <f>IF(OR(D21="",E21=""),"",MAX(0,IF(E21&lt;D21,E21+1,E21)-MAX(D21,設定!$E$6)))</f>
        <v/>
      </c>
      <c r="K21" s="13" t="str">
        <f t="shared" si="4"/>
        <v/>
      </c>
      <c r="L21" s="15"/>
    </row>
    <row r="22" spans="1:12" ht="19.5" customHeight="1" x14ac:dyDescent="0.2">
      <c r="A22" s="10">
        <f>IFERROR(IF(MONTH(DATE($B$2,$D$2,13))=$D$2,DATE($B$2,$D$2,13),""),"")</f>
        <v>46155</v>
      </c>
      <c r="B22" s="11" t="str">
        <f t="shared" si="0"/>
        <v>水</v>
      </c>
      <c r="C22" s="14"/>
      <c r="D22" s="5"/>
      <c r="E22" s="5"/>
      <c r="F22" s="5"/>
      <c r="G22" s="12" t="str">
        <f t="shared" si="1"/>
        <v/>
      </c>
      <c r="H22" s="12">
        <f t="shared" si="2"/>
        <v>0.33333333333333298</v>
      </c>
      <c r="I22" s="12" t="str">
        <f t="shared" si="3"/>
        <v/>
      </c>
      <c r="J22" s="12" t="str">
        <f>IF(OR(D22="",E22=""),"",MAX(0,IF(E22&lt;D22,E22+1,E22)-MAX(D22,設定!$E$6)))</f>
        <v/>
      </c>
      <c r="K22" s="13" t="str">
        <f t="shared" si="4"/>
        <v/>
      </c>
      <c r="L22" s="15"/>
    </row>
    <row r="23" spans="1:12" ht="19.5" customHeight="1" x14ac:dyDescent="0.2">
      <c r="A23" s="10">
        <f>IFERROR(IF(MONTH(DATE($B$2,$D$2,14))=$D$2,DATE($B$2,$D$2,14),""),"")</f>
        <v>46156</v>
      </c>
      <c r="B23" s="11" t="str">
        <f t="shared" si="0"/>
        <v>木</v>
      </c>
      <c r="C23" s="14"/>
      <c r="D23" s="5"/>
      <c r="E23" s="5"/>
      <c r="F23" s="5"/>
      <c r="G23" s="12" t="str">
        <f t="shared" si="1"/>
        <v/>
      </c>
      <c r="H23" s="12">
        <f t="shared" si="2"/>
        <v>0.33333333333333298</v>
      </c>
      <c r="I23" s="12" t="str">
        <f t="shared" si="3"/>
        <v/>
      </c>
      <c r="J23" s="12" t="str">
        <f>IF(OR(D23="",E23=""),"",MAX(0,IF(E23&lt;D23,E23+1,E23)-MAX(D23,設定!$E$6)))</f>
        <v/>
      </c>
      <c r="K23" s="13" t="str">
        <f t="shared" si="4"/>
        <v/>
      </c>
      <c r="L23" s="15"/>
    </row>
    <row r="24" spans="1:12" ht="19.5" customHeight="1" x14ac:dyDescent="0.2">
      <c r="A24" s="10">
        <f>IFERROR(IF(MONTH(DATE($B$2,$D$2,15))=$D$2,DATE($B$2,$D$2,15),""),"")</f>
        <v>46157</v>
      </c>
      <c r="B24" s="11" t="str">
        <f t="shared" si="0"/>
        <v>金</v>
      </c>
      <c r="C24" s="14"/>
      <c r="D24" s="5"/>
      <c r="E24" s="5"/>
      <c r="F24" s="5"/>
      <c r="G24" s="12" t="str">
        <f t="shared" si="1"/>
        <v/>
      </c>
      <c r="H24" s="12">
        <f t="shared" si="2"/>
        <v>0.33333333333333298</v>
      </c>
      <c r="I24" s="12" t="str">
        <f t="shared" si="3"/>
        <v/>
      </c>
      <c r="J24" s="12" t="str">
        <f>IF(OR(D24="",E24=""),"",MAX(0,IF(E24&lt;D24,E24+1,E24)-MAX(D24,設定!$E$6)))</f>
        <v/>
      </c>
      <c r="K24" s="13" t="str">
        <f t="shared" si="4"/>
        <v/>
      </c>
      <c r="L24" s="15"/>
    </row>
    <row r="25" spans="1:12" ht="19.5" customHeight="1" x14ac:dyDescent="0.2">
      <c r="A25" s="10">
        <f>IFERROR(IF(MONTH(DATE($B$2,$D$2,16))=$D$2,DATE($B$2,$D$2,16),""),"")</f>
        <v>46158</v>
      </c>
      <c r="B25" s="11" t="str">
        <f t="shared" si="0"/>
        <v>土</v>
      </c>
      <c r="C25" s="14"/>
      <c r="D25" s="5"/>
      <c r="E25" s="5"/>
      <c r="F25" s="5"/>
      <c r="G25" s="12" t="str">
        <f t="shared" si="1"/>
        <v/>
      </c>
      <c r="H25" s="12">
        <f t="shared" si="2"/>
        <v>0.33333333333333298</v>
      </c>
      <c r="I25" s="12" t="str">
        <f t="shared" si="3"/>
        <v/>
      </c>
      <c r="J25" s="12" t="str">
        <f>IF(OR(D25="",E25=""),"",MAX(0,IF(E25&lt;D25,E25+1,E25)-MAX(D25,設定!$E$6)))</f>
        <v/>
      </c>
      <c r="K25" s="13" t="str">
        <f t="shared" si="4"/>
        <v/>
      </c>
      <c r="L25" s="15"/>
    </row>
    <row r="26" spans="1:12" ht="19.5" customHeight="1" x14ac:dyDescent="0.2">
      <c r="A26" s="10">
        <f>IFERROR(IF(MONTH(DATE($B$2,$D$2,17))=$D$2,DATE($B$2,$D$2,17),""),"")</f>
        <v>46159</v>
      </c>
      <c r="B26" s="11" t="str">
        <f t="shared" si="0"/>
        <v>日</v>
      </c>
      <c r="C26" s="14"/>
      <c r="D26" s="5"/>
      <c r="E26" s="5"/>
      <c r="F26" s="5"/>
      <c r="G26" s="12" t="str">
        <f t="shared" si="1"/>
        <v/>
      </c>
      <c r="H26" s="12">
        <f t="shared" si="2"/>
        <v>0.33333333333333298</v>
      </c>
      <c r="I26" s="12" t="str">
        <f t="shared" si="3"/>
        <v/>
      </c>
      <c r="J26" s="12" t="str">
        <f>IF(OR(D26="",E26=""),"",MAX(0,IF(E26&lt;D26,E26+1,E26)-MAX(D26,設定!$E$6)))</f>
        <v/>
      </c>
      <c r="K26" s="13" t="str">
        <f t="shared" si="4"/>
        <v/>
      </c>
      <c r="L26" s="15"/>
    </row>
    <row r="27" spans="1:12" ht="19.5" customHeight="1" x14ac:dyDescent="0.2">
      <c r="A27" s="10">
        <f>IFERROR(IF(MONTH(DATE($B$2,$D$2,18))=$D$2,DATE($B$2,$D$2,18),""),"")</f>
        <v>46160</v>
      </c>
      <c r="B27" s="11" t="str">
        <f t="shared" si="0"/>
        <v>月</v>
      </c>
      <c r="C27" s="14"/>
      <c r="D27" s="5"/>
      <c r="E27" s="5"/>
      <c r="F27" s="5"/>
      <c r="G27" s="12" t="str">
        <f t="shared" si="1"/>
        <v/>
      </c>
      <c r="H27" s="12">
        <f t="shared" si="2"/>
        <v>0.33333333333333298</v>
      </c>
      <c r="I27" s="12" t="str">
        <f t="shared" si="3"/>
        <v/>
      </c>
      <c r="J27" s="12" t="str">
        <f>IF(OR(D27="",E27=""),"",MAX(0,IF(E27&lt;D27,E27+1,E27)-MAX(D27,設定!$E$6)))</f>
        <v/>
      </c>
      <c r="K27" s="13" t="str">
        <f t="shared" si="4"/>
        <v/>
      </c>
      <c r="L27" s="15"/>
    </row>
    <row r="28" spans="1:12" ht="19.5" customHeight="1" x14ac:dyDescent="0.2">
      <c r="A28" s="10">
        <f>IFERROR(IF(MONTH(DATE($B$2,$D$2,19))=$D$2,DATE($B$2,$D$2,19),""),"")</f>
        <v>46161</v>
      </c>
      <c r="B28" s="11" t="str">
        <f t="shared" si="0"/>
        <v>火</v>
      </c>
      <c r="C28" s="14"/>
      <c r="D28" s="5"/>
      <c r="E28" s="5"/>
      <c r="F28" s="5"/>
      <c r="G28" s="12" t="str">
        <f t="shared" si="1"/>
        <v/>
      </c>
      <c r="H28" s="12">
        <f t="shared" si="2"/>
        <v>0.33333333333333298</v>
      </c>
      <c r="I28" s="12" t="str">
        <f t="shared" si="3"/>
        <v/>
      </c>
      <c r="J28" s="12" t="str">
        <f>IF(OR(D28="",E28=""),"",MAX(0,IF(E28&lt;D28,E28+1,E28)-MAX(D28,設定!$E$6)))</f>
        <v/>
      </c>
      <c r="K28" s="13" t="str">
        <f t="shared" si="4"/>
        <v/>
      </c>
      <c r="L28" s="15"/>
    </row>
    <row r="29" spans="1:12" ht="19.5" customHeight="1" x14ac:dyDescent="0.2">
      <c r="A29" s="10">
        <f>IFERROR(IF(MONTH(DATE($B$2,$D$2,20))=$D$2,DATE($B$2,$D$2,20),""),"")</f>
        <v>46162</v>
      </c>
      <c r="B29" s="11" t="str">
        <f t="shared" si="0"/>
        <v>水</v>
      </c>
      <c r="C29" s="14"/>
      <c r="D29" s="5"/>
      <c r="E29" s="5"/>
      <c r="F29" s="5"/>
      <c r="G29" s="12" t="str">
        <f t="shared" si="1"/>
        <v/>
      </c>
      <c r="H29" s="12">
        <f t="shared" si="2"/>
        <v>0.33333333333333298</v>
      </c>
      <c r="I29" s="12" t="str">
        <f t="shared" si="3"/>
        <v/>
      </c>
      <c r="J29" s="12" t="str">
        <f>IF(OR(D29="",E29=""),"",MAX(0,IF(E29&lt;D29,E29+1,E29)-MAX(D29,設定!$E$6)))</f>
        <v/>
      </c>
      <c r="K29" s="13" t="str">
        <f t="shared" si="4"/>
        <v/>
      </c>
      <c r="L29" s="15"/>
    </row>
    <row r="30" spans="1:12" ht="19.5" customHeight="1" x14ac:dyDescent="0.2">
      <c r="A30" s="10">
        <f>IFERROR(IF(MONTH(DATE($B$2,$D$2,21))=$D$2,DATE($B$2,$D$2,21),""),"")</f>
        <v>46163</v>
      </c>
      <c r="B30" s="11" t="str">
        <f t="shared" si="0"/>
        <v>木</v>
      </c>
      <c r="C30" s="14"/>
      <c r="D30" s="5"/>
      <c r="E30" s="5"/>
      <c r="F30" s="5"/>
      <c r="G30" s="12" t="str">
        <f t="shared" si="1"/>
        <v/>
      </c>
      <c r="H30" s="12">
        <f t="shared" si="2"/>
        <v>0.33333333333333298</v>
      </c>
      <c r="I30" s="12" t="str">
        <f t="shared" si="3"/>
        <v/>
      </c>
      <c r="J30" s="12" t="str">
        <f>IF(OR(D30="",E30=""),"",MAX(0,IF(E30&lt;D30,E30+1,E30)-MAX(D30,設定!$E$6)))</f>
        <v/>
      </c>
      <c r="K30" s="13" t="str">
        <f t="shared" si="4"/>
        <v/>
      </c>
      <c r="L30" s="15"/>
    </row>
    <row r="31" spans="1:12" ht="19.5" customHeight="1" x14ac:dyDescent="0.2">
      <c r="A31" s="10">
        <f>IFERROR(IF(MONTH(DATE($B$2,$D$2,22))=$D$2,DATE($B$2,$D$2,22),""),"")</f>
        <v>46164</v>
      </c>
      <c r="B31" s="11" t="str">
        <f t="shared" si="0"/>
        <v>金</v>
      </c>
      <c r="C31" s="14"/>
      <c r="D31" s="5"/>
      <c r="E31" s="5"/>
      <c r="F31" s="5"/>
      <c r="G31" s="12" t="str">
        <f t="shared" si="1"/>
        <v/>
      </c>
      <c r="H31" s="12">
        <f t="shared" si="2"/>
        <v>0.33333333333333298</v>
      </c>
      <c r="I31" s="12" t="str">
        <f t="shared" si="3"/>
        <v/>
      </c>
      <c r="J31" s="12" t="str">
        <f>IF(OR(D31="",E31=""),"",MAX(0,IF(E31&lt;D31,E31+1,E31)-MAX(D31,設定!$E$6)))</f>
        <v/>
      </c>
      <c r="K31" s="13" t="str">
        <f t="shared" si="4"/>
        <v/>
      </c>
      <c r="L31" s="15"/>
    </row>
    <row r="32" spans="1:12" ht="19.5" customHeight="1" x14ac:dyDescent="0.2">
      <c r="A32" s="10">
        <f>IFERROR(IF(MONTH(DATE($B$2,$D$2,23))=$D$2,DATE($B$2,$D$2,23),""),"")</f>
        <v>46165</v>
      </c>
      <c r="B32" s="11" t="str">
        <f t="shared" si="0"/>
        <v>土</v>
      </c>
      <c r="C32" s="14"/>
      <c r="D32" s="5"/>
      <c r="E32" s="5"/>
      <c r="F32" s="5"/>
      <c r="G32" s="12" t="str">
        <f t="shared" si="1"/>
        <v/>
      </c>
      <c r="H32" s="12">
        <f t="shared" si="2"/>
        <v>0.33333333333333298</v>
      </c>
      <c r="I32" s="12" t="str">
        <f t="shared" si="3"/>
        <v/>
      </c>
      <c r="J32" s="12" t="str">
        <f>IF(OR(D32="",E32=""),"",MAX(0,IF(E32&lt;D32,E32+1,E32)-MAX(D32,設定!$E$6)))</f>
        <v/>
      </c>
      <c r="K32" s="13" t="str">
        <f t="shared" si="4"/>
        <v/>
      </c>
      <c r="L32" s="15"/>
    </row>
    <row r="33" spans="1:12" ht="19.5" customHeight="1" x14ac:dyDescent="0.2">
      <c r="A33" s="10">
        <f>IFERROR(IF(MONTH(DATE($B$2,$D$2,24))=$D$2,DATE($B$2,$D$2,24),""),"")</f>
        <v>46166</v>
      </c>
      <c r="B33" s="11" t="str">
        <f t="shared" si="0"/>
        <v>日</v>
      </c>
      <c r="C33" s="14"/>
      <c r="D33" s="5"/>
      <c r="E33" s="5"/>
      <c r="F33" s="5"/>
      <c r="G33" s="12" t="str">
        <f t="shared" si="1"/>
        <v/>
      </c>
      <c r="H33" s="12">
        <f t="shared" si="2"/>
        <v>0.33333333333333298</v>
      </c>
      <c r="I33" s="12" t="str">
        <f t="shared" si="3"/>
        <v/>
      </c>
      <c r="J33" s="12" t="str">
        <f>IF(OR(D33="",E33=""),"",MAX(0,IF(E33&lt;D33,E33+1,E33)-MAX(D33,設定!$E$6)))</f>
        <v/>
      </c>
      <c r="K33" s="13" t="str">
        <f t="shared" si="4"/>
        <v/>
      </c>
      <c r="L33" s="15"/>
    </row>
    <row r="34" spans="1:12" ht="19.5" customHeight="1" x14ac:dyDescent="0.2">
      <c r="A34" s="10">
        <f>IFERROR(IF(MONTH(DATE($B$2,$D$2,25))=$D$2,DATE($B$2,$D$2,25),""),"")</f>
        <v>46167</v>
      </c>
      <c r="B34" s="11" t="str">
        <f t="shared" si="0"/>
        <v>月</v>
      </c>
      <c r="C34" s="14"/>
      <c r="D34" s="5"/>
      <c r="E34" s="5"/>
      <c r="F34" s="5"/>
      <c r="G34" s="12" t="str">
        <f t="shared" si="1"/>
        <v/>
      </c>
      <c r="H34" s="12">
        <f t="shared" si="2"/>
        <v>0.33333333333333298</v>
      </c>
      <c r="I34" s="12" t="str">
        <f t="shared" si="3"/>
        <v/>
      </c>
      <c r="J34" s="12" t="str">
        <f>IF(OR(D34="",E34=""),"",MAX(0,IF(E34&lt;D34,E34+1,E34)-MAX(D34,設定!$E$6)))</f>
        <v/>
      </c>
      <c r="K34" s="13" t="str">
        <f t="shared" si="4"/>
        <v/>
      </c>
      <c r="L34" s="15"/>
    </row>
    <row r="35" spans="1:12" ht="19.5" customHeight="1" x14ac:dyDescent="0.2">
      <c r="A35" s="10">
        <f>IFERROR(IF(MONTH(DATE($B$2,$D$2,26))=$D$2,DATE($B$2,$D$2,26),""),"")</f>
        <v>46168</v>
      </c>
      <c r="B35" s="11" t="str">
        <f t="shared" si="0"/>
        <v>火</v>
      </c>
      <c r="C35" s="14"/>
      <c r="D35" s="5"/>
      <c r="E35" s="5"/>
      <c r="F35" s="5"/>
      <c r="G35" s="12" t="str">
        <f t="shared" si="1"/>
        <v/>
      </c>
      <c r="H35" s="12">
        <f t="shared" si="2"/>
        <v>0.33333333333333298</v>
      </c>
      <c r="I35" s="12" t="str">
        <f t="shared" si="3"/>
        <v/>
      </c>
      <c r="J35" s="12" t="str">
        <f>IF(OR(D35="",E35=""),"",MAX(0,IF(E35&lt;D35,E35+1,E35)-MAX(D35,設定!$E$6)))</f>
        <v/>
      </c>
      <c r="K35" s="13" t="str">
        <f t="shared" si="4"/>
        <v/>
      </c>
      <c r="L35" s="15"/>
    </row>
    <row r="36" spans="1:12" ht="19.5" customHeight="1" x14ac:dyDescent="0.2">
      <c r="A36" s="10">
        <f>IFERROR(IF(MONTH(DATE($B$2,$D$2,27))=$D$2,DATE($B$2,$D$2,27),""),"")</f>
        <v>46169</v>
      </c>
      <c r="B36" s="11" t="str">
        <f t="shared" si="0"/>
        <v>水</v>
      </c>
      <c r="C36" s="14"/>
      <c r="D36" s="5"/>
      <c r="E36" s="5"/>
      <c r="F36" s="5"/>
      <c r="G36" s="12" t="str">
        <f t="shared" si="1"/>
        <v/>
      </c>
      <c r="H36" s="12">
        <f t="shared" si="2"/>
        <v>0.33333333333333298</v>
      </c>
      <c r="I36" s="12" t="str">
        <f t="shared" si="3"/>
        <v/>
      </c>
      <c r="J36" s="12" t="str">
        <f>IF(OR(D36="",E36=""),"",MAX(0,IF(E36&lt;D36,E36+1,E36)-MAX(D36,設定!$E$6)))</f>
        <v/>
      </c>
      <c r="K36" s="13" t="str">
        <f t="shared" si="4"/>
        <v/>
      </c>
      <c r="L36" s="15"/>
    </row>
    <row r="37" spans="1:12" ht="19.5" customHeight="1" x14ac:dyDescent="0.2">
      <c r="A37" s="10">
        <f>IFERROR(IF(MONTH(DATE($B$2,$D$2,28))=$D$2,DATE($B$2,$D$2,28),""),"")</f>
        <v>46170</v>
      </c>
      <c r="B37" s="11" t="str">
        <f t="shared" si="0"/>
        <v>木</v>
      </c>
      <c r="C37" s="14"/>
      <c r="D37" s="5"/>
      <c r="E37" s="5"/>
      <c r="F37" s="5"/>
      <c r="G37" s="12" t="str">
        <f t="shared" si="1"/>
        <v/>
      </c>
      <c r="H37" s="12">
        <f t="shared" si="2"/>
        <v>0.33333333333333298</v>
      </c>
      <c r="I37" s="12" t="str">
        <f t="shared" si="3"/>
        <v/>
      </c>
      <c r="J37" s="12" t="str">
        <f>IF(OR(D37="",E37=""),"",MAX(0,IF(E37&lt;D37,E37+1,E37)-MAX(D37,設定!$E$6)))</f>
        <v/>
      </c>
      <c r="K37" s="13" t="str">
        <f t="shared" si="4"/>
        <v/>
      </c>
      <c r="L37" s="15"/>
    </row>
    <row r="38" spans="1:12" ht="19.5" customHeight="1" x14ac:dyDescent="0.2">
      <c r="A38" s="10">
        <f>IFERROR(IF(MONTH(DATE($B$2,$D$2,29))=$D$2,DATE($B$2,$D$2,29),""),"")</f>
        <v>46171</v>
      </c>
      <c r="B38" s="11" t="str">
        <f t="shared" si="0"/>
        <v>金</v>
      </c>
      <c r="C38" s="14"/>
      <c r="D38" s="5"/>
      <c r="E38" s="5"/>
      <c r="F38" s="5"/>
      <c r="G38" s="12" t="str">
        <f t="shared" si="1"/>
        <v/>
      </c>
      <c r="H38" s="12">
        <f t="shared" si="2"/>
        <v>0.33333333333333298</v>
      </c>
      <c r="I38" s="12" t="str">
        <f t="shared" si="3"/>
        <v/>
      </c>
      <c r="J38" s="12" t="str">
        <f>IF(OR(D38="",E38=""),"",MAX(0,IF(E38&lt;D38,E38+1,E38)-MAX(D38,設定!$E$6)))</f>
        <v/>
      </c>
      <c r="K38" s="13" t="str">
        <f t="shared" si="4"/>
        <v/>
      </c>
      <c r="L38" s="15"/>
    </row>
    <row r="39" spans="1:12" ht="19.5" customHeight="1" x14ac:dyDescent="0.2">
      <c r="A39" s="10">
        <f>IFERROR(IF(MONTH(DATE($B$2,$D$2,30))=$D$2,DATE($B$2,$D$2,30),""),"")</f>
        <v>46172</v>
      </c>
      <c r="B39" s="11" t="str">
        <f t="shared" si="0"/>
        <v>土</v>
      </c>
      <c r="C39" s="14"/>
      <c r="D39" s="5"/>
      <c r="E39" s="5"/>
      <c r="F39" s="5"/>
      <c r="G39" s="12" t="str">
        <f t="shared" si="1"/>
        <v/>
      </c>
      <c r="H39" s="12">
        <f t="shared" si="2"/>
        <v>0.33333333333333298</v>
      </c>
      <c r="I39" s="12" t="str">
        <f t="shared" si="3"/>
        <v/>
      </c>
      <c r="J39" s="12" t="str">
        <f>IF(OR(D39="",E39=""),"",MAX(0,IF(E39&lt;D39,E39+1,E39)-MAX(D39,設定!$E$6)))</f>
        <v/>
      </c>
      <c r="K39" s="13" t="str">
        <f t="shared" si="4"/>
        <v/>
      </c>
      <c r="L39" s="15"/>
    </row>
    <row r="40" spans="1:12" ht="19.5" customHeight="1" x14ac:dyDescent="0.2">
      <c r="A40" s="10">
        <f>IFERROR(IF(MONTH(DATE($B$2,$D$2,31))=$D$2,DATE($B$2,$D$2,31),""),"")</f>
        <v>46173</v>
      </c>
      <c r="B40" s="11" t="str">
        <f t="shared" si="0"/>
        <v>日</v>
      </c>
      <c r="C40" s="14"/>
      <c r="D40" s="5"/>
      <c r="E40" s="5"/>
      <c r="F40" s="5"/>
      <c r="G40" s="12" t="str">
        <f t="shared" si="1"/>
        <v/>
      </c>
      <c r="H40" s="12">
        <f t="shared" si="2"/>
        <v>0.33333333333333298</v>
      </c>
      <c r="I40" s="12" t="str">
        <f t="shared" si="3"/>
        <v/>
      </c>
      <c r="J40" s="12" t="str">
        <f>IF(OR(D40="",E40=""),"",MAX(0,IF(E40&lt;D40,E40+1,E40)-MAX(D40,設定!$E$6)))</f>
        <v/>
      </c>
      <c r="K40" s="13" t="str">
        <f t="shared" si="4"/>
        <v/>
      </c>
      <c r="L40" s="15"/>
    </row>
  </sheetData>
  <mergeCells count="9">
    <mergeCell ref="A5:L5"/>
    <mergeCell ref="H6:L6"/>
    <mergeCell ref="H7:L7"/>
    <mergeCell ref="A1:L1"/>
    <mergeCell ref="G2:I2"/>
    <mergeCell ref="K2:L2"/>
    <mergeCell ref="C3:E3"/>
    <mergeCell ref="G3:I3"/>
    <mergeCell ref="K3:L3"/>
  </mergeCells>
  <phoneticPr fontId="8"/>
  <conditionalFormatting sqref="A10:B40">
    <cfRule type="expression" dxfId="1" priority="2">
      <formula>AND($A10&lt;&gt;"",WEEKDAY($A10)=7)</formula>
    </cfRule>
    <cfRule type="expression" dxfId="0" priority="3">
      <formula>AND($A10&lt;&gt;"",WEEKDAY($A10)=1)</formula>
    </cfRule>
  </conditionalFormatting>
  <dataValidations count="1">
    <dataValidation type="list" allowBlank="1" errorTitle="勤務区分エラー" error="リストから選択してください" promptTitle="勤務区分" prompt="プルダウンから勤務区分を選択" sqref="C10:C40" xr:uid="{00000000-0002-0000-0000-000000000000}">
      <formula1>"通常勤務,休日,有給,半休,欠勤,遅刻,早退,休日出勤"</formula1>
      <formula2>0</formula2>
    </dataValidation>
  </dataValidations>
  <printOptions horizontalCentered="1"/>
  <pageMargins left="0.4" right="0.4" top="0.5" bottom="0.5" header="0.511811023622047" footer="0.511811023622047"/>
  <pageSetup paperSize="9" scale="49"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9"/>
  <sheetViews>
    <sheetView showGridLines="0" zoomScaleNormal="100" workbookViewId="0">
      <selection sqref="A1:E1"/>
    </sheetView>
  </sheetViews>
  <sheetFormatPr defaultColWidth="8.6328125" defaultRowHeight="13" x14ac:dyDescent="0.2"/>
  <cols>
    <col min="1" max="1" width="18" style="1" customWidth="1"/>
    <col min="2" max="2" width="26" style="1" customWidth="1"/>
    <col min="3" max="3" width="3" style="1" customWidth="1"/>
    <col min="4" max="4" width="26" style="1" customWidth="1"/>
    <col min="5" max="5" width="14" style="1" customWidth="1"/>
    <col min="6" max="16384" width="8.6328125" style="1"/>
  </cols>
  <sheetData>
    <row r="1" spans="1:5" ht="30" customHeight="1" x14ac:dyDescent="0.2">
      <c r="A1" s="28" t="s">
        <v>33</v>
      </c>
      <c r="B1" s="28"/>
      <c r="C1" s="28"/>
      <c r="D1" s="28"/>
      <c r="E1" s="28"/>
    </row>
    <row r="3" spans="1:5" ht="15" customHeight="1" x14ac:dyDescent="0.2">
      <c r="A3" s="2" t="s">
        <v>34</v>
      </c>
      <c r="B3" s="2" t="s">
        <v>35</v>
      </c>
      <c r="D3" s="37" t="s">
        <v>36</v>
      </c>
      <c r="E3" s="37"/>
    </row>
    <row r="4" spans="1:5" x14ac:dyDescent="0.2">
      <c r="A4" s="11" t="s">
        <v>31</v>
      </c>
      <c r="B4" s="16" t="s">
        <v>37</v>
      </c>
      <c r="D4" s="17" t="s">
        <v>67</v>
      </c>
      <c r="E4" s="5">
        <v>0.33333333333333298</v>
      </c>
    </row>
    <row r="5" spans="1:5" x14ac:dyDescent="0.2">
      <c r="A5" s="11" t="s">
        <v>32</v>
      </c>
      <c r="B5" s="16" t="s">
        <v>38</v>
      </c>
      <c r="D5" s="17" t="s">
        <v>39</v>
      </c>
      <c r="E5" s="5">
        <v>4.1666666666666699E-2</v>
      </c>
    </row>
    <row r="6" spans="1:5" x14ac:dyDescent="0.2">
      <c r="A6" s="11" t="s">
        <v>40</v>
      </c>
      <c r="B6" s="16" t="s">
        <v>68</v>
      </c>
      <c r="D6" s="17" t="s">
        <v>41</v>
      </c>
      <c r="E6" s="5">
        <v>0.91666666666666696</v>
      </c>
    </row>
    <row r="7" spans="1:5" x14ac:dyDescent="0.2">
      <c r="A7" s="11" t="s">
        <v>42</v>
      </c>
      <c r="B7" s="16" t="s">
        <v>69</v>
      </c>
      <c r="D7" s="17" t="s">
        <v>43</v>
      </c>
      <c r="E7" s="5">
        <v>0.20833333333333301</v>
      </c>
    </row>
    <row r="8" spans="1:5" x14ac:dyDescent="0.2">
      <c r="A8" s="11" t="s">
        <v>44</v>
      </c>
      <c r="B8" s="16" t="s">
        <v>45</v>
      </c>
    </row>
    <row r="9" spans="1:5" x14ac:dyDescent="0.2">
      <c r="A9" s="11" t="s">
        <v>46</v>
      </c>
      <c r="B9" s="16" t="s">
        <v>47</v>
      </c>
    </row>
    <row r="10" spans="1:5" x14ac:dyDescent="0.2">
      <c r="A10" s="11" t="s">
        <v>48</v>
      </c>
      <c r="B10" s="16" t="s">
        <v>49</v>
      </c>
    </row>
    <row r="11" spans="1:5" x14ac:dyDescent="0.2">
      <c r="A11" s="11" t="s">
        <v>50</v>
      </c>
      <c r="B11" s="16" t="s">
        <v>51</v>
      </c>
    </row>
    <row r="13" spans="1:5" ht="24" customHeight="1" x14ac:dyDescent="0.2">
      <c r="A13" s="38" t="s">
        <v>52</v>
      </c>
      <c r="B13" s="39"/>
      <c r="C13" s="39"/>
      <c r="D13" s="39"/>
      <c r="E13" s="40"/>
    </row>
    <row r="14" spans="1:5" ht="15" customHeight="1" x14ac:dyDescent="0.2">
      <c r="A14" s="18" t="s">
        <v>53</v>
      </c>
      <c r="B14" s="33" t="s">
        <v>54</v>
      </c>
      <c r="C14" s="33"/>
      <c r="D14" s="33"/>
      <c r="E14" s="34"/>
    </row>
    <row r="15" spans="1:5" ht="15" customHeight="1" x14ac:dyDescent="0.2">
      <c r="A15" s="19" t="s">
        <v>55</v>
      </c>
      <c r="B15" s="33" t="s">
        <v>56</v>
      </c>
      <c r="C15" s="33"/>
      <c r="D15" s="33"/>
      <c r="E15" s="34"/>
    </row>
    <row r="16" spans="1:5" ht="15" customHeight="1" x14ac:dyDescent="0.2">
      <c r="A16" s="20" t="s">
        <v>57</v>
      </c>
      <c r="B16" s="33" t="s">
        <v>58</v>
      </c>
      <c r="C16" s="33"/>
      <c r="D16" s="33"/>
      <c r="E16" s="34"/>
    </row>
    <row r="17" spans="1:5" ht="15" customHeight="1" x14ac:dyDescent="0.2">
      <c r="A17" s="21" t="s">
        <v>59</v>
      </c>
      <c r="B17" s="33" t="s">
        <v>60</v>
      </c>
      <c r="C17" s="33"/>
      <c r="D17" s="33"/>
      <c r="E17" s="34"/>
    </row>
    <row r="18" spans="1:5" ht="15" customHeight="1" x14ac:dyDescent="0.2">
      <c r="A18" s="22" t="s">
        <v>61</v>
      </c>
      <c r="B18" s="33" t="s">
        <v>62</v>
      </c>
      <c r="C18" s="33"/>
      <c r="D18" s="33"/>
      <c r="E18" s="34"/>
    </row>
    <row r="19" spans="1:5" ht="15" customHeight="1" x14ac:dyDescent="0.2">
      <c r="A19" s="23" t="s">
        <v>63</v>
      </c>
      <c r="B19" s="35" t="s">
        <v>62</v>
      </c>
      <c r="C19" s="35"/>
      <c r="D19" s="35"/>
      <c r="E19" s="36"/>
    </row>
  </sheetData>
  <mergeCells count="9">
    <mergeCell ref="B16:E16"/>
    <mergeCell ref="B17:E17"/>
    <mergeCell ref="B18:E18"/>
    <mergeCell ref="B19:E19"/>
    <mergeCell ref="A1:E1"/>
    <mergeCell ref="D3:E3"/>
    <mergeCell ref="A13:E13"/>
    <mergeCell ref="B14:E14"/>
    <mergeCell ref="B15:E15"/>
  </mergeCells>
  <phoneticPr fontId="8"/>
  <pageMargins left="0.75" right="0.75" top="1" bottom="1" header="0.511811023622047" footer="0.511811023622047"/>
  <pageSetup paperSize="9" orientation="landscape"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2"/>
  <sheetViews>
    <sheetView showGridLines="0" zoomScaleNormal="100" workbookViewId="0">
      <selection activeCell="A16" sqref="A16:B16"/>
    </sheetView>
  </sheetViews>
  <sheetFormatPr defaultColWidth="8.6328125" defaultRowHeight="11" x14ac:dyDescent="0.2"/>
  <cols>
    <col min="1" max="1" width="30" style="24" customWidth="1"/>
    <col min="2" max="2" width="51" style="24" customWidth="1"/>
    <col min="3" max="16384" width="8.6328125" style="24"/>
  </cols>
  <sheetData>
    <row r="1" spans="1:2" ht="18" customHeight="1" x14ac:dyDescent="0.2">
      <c r="A1" s="41" t="s">
        <v>64</v>
      </c>
      <c r="B1" s="41"/>
    </row>
    <row r="3" spans="1:2" x14ac:dyDescent="0.2">
      <c r="A3" s="42" t="s">
        <v>70</v>
      </c>
      <c r="B3" s="42"/>
    </row>
    <row r="4" spans="1:2" ht="39.75" customHeight="1" x14ac:dyDescent="0.2">
      <c r="A4" s="43" t="s">
        <v>71</v>
      </c>
      <c r="B4" s="43"/>
    </row>
    <row r="5" spans="1:2" x14ac:dyDescent="0.2">
      <c r="A5" s="42" t="s">
        <v>72</v>
      </c>
      <c r="B5" s="42"/>
    </row>
    <row r="6" spans="1:2" ht="28.5" customHeight="1" x14ac:dyDescent="0.2">
      <c r="A6" s="43" t="s">
        <v>73</v>
      </c>
      <c r="B6" s="43"/>
    </row>
    <row r="7" spans="1:2" x14ac:dyDescent="0.2">
      <c r="A7" s="42" t="s">
        <v>74</v>
      </c>
      <c r="B7" s="42"/>
    </row>
    <row r="8" spans="1:2" ht="30" customHeight="1" x14ac:dyDescent="0.2">
      <c r="A8" s="43" t="s">
        <v>75</v>
      </c>
      <c r="B8" s="43"/>
    </row>
    <row r="9" spans="1:2" x14ac:dyDescent="0.2">
      <c r="A9" s="42" t="s">
        <v>76</v>
      </c>
      <c r="B9" s="42"/>
    </row>
    <row r="10" spans="1:2" ht="28" customHeight="1" x14ac:dyDescent="0.2">
      <c r="A10" s="43" t="s">
        <v>77</v>
      </c>
      <c r="B10" s="43"/>
    </row>
    <row r="11" spans="1:2" x14ac:dyDescent="0.2">
      <c r="A11" s="42" t="s">
        <v>78</v>
      </c>
      <c r="B11" s="42"/>
    </row>
    <row r="12" spans="1:2" ht="28.5" customHeight="1" x14ac:dyDescent="0.2">
      <c r="A12" s="43" t="s">
        <v>79</v>
      </c>
      <c r="B12" s="43"/>
    </row>
    <row r="13" spans="1:2" x14ac:dyDescent="0.2">
      <c r="A13" s="42" t="s">
        <v>80</v>
      </c>
      <c r="B13" s="42"/>
    </row>
    <row r="14" spans="1:2" ht="89.5" customHeight="1" x14ac:dyDescent="0.2">
      <c r="A14" s="43" t="s">
        <v>81</v>
      </c>
      <c r="B14" s="43"/>
    </row>
    <row r="15" spans="1:2" x14ac:dyDescent="0.2">
      <c r="A15" s="42" t="s">
        <v>82</v>
      </c>
      <c r="B15" s="42"/>
    </row>
    <row r="16" spans="1:2" ht="39.75" customHeight="1" x14ac:dyDescent="0.2">
      <c r="A16" s="43" t="s">
        <v>83</v>
      </c>
      <c r="B16" s="43"/>
    </row>
    <row r="17" spans="1:2" x14ac:dyDescent="0.2">
      <c r="A17" s="42" t="s">
        <v>84</v>
      </c>
      <c r="B17" s="42"/>
    </row>
    <row r="18" spans="1:2" ht="28.5" customHeight="1" x14ac:dyDescent="0.2">
      <c r="A18" s="43" t="s">
        <v>85</v>
      </c>
      <c r="B18" s="43"/>
    </row>
    <row r="19" spans="1:2" ht="24" customHeight="1" x14ac:dyDescent="0.2">
      <c r="A19" s="42" t="s">
        <v>86</v>
      </c>
      <c r="B19" s="42"/>
    </row>
    <row r="20" spans="1:2" ht="62" customHeight="1" x14ac:dyDescent="0.2">
      <c r="A20" s="43" t="s">
        <v>87</v>
      </c>
      <c r="B20" s="43"/>
    </row>
    <row r="21" spans="1:2" ht="24" customHeight="1" x14ac:dyDescent="0.2">
      <c r="A21" s="42" t="s">
        <v>88</v>
      </c>
      <c r="B21" s="42"/>
    </row>
    <row r="22" spans="1:2" ht="41.5" customHeight="1" x14ac:dyDescent="0.2">
      <c r="A22" s="43" t="s">
        <v>65</v>
      </c>
      <c r="B22" s="43"/>
    </row>
  </sheetData>
  <mergeCells count="21">
    <mergeCell ref="A22:B22"/>
    <mergeCell ref="A16:B16"/>
    <mergeCell ref="A17:B17"/>
    <mergeCell ref="A18:B18"/>
    <mergeCell ref="A19:B19"/>
    <mergeCell ref="A20:B20"/>
    <mergeCell ref="A12:B12"/>
    <mergeCell ref="A13:B13"/>
    <mergeCell ref="A14:B14"/>
    <mergeCell ref="A15:B15"/>
    <mergeCell ref="A21:B21"/>
    <mergeCell ref="A7:B7"/>
    <mergeCell ref="A8:B8"/>
    <mergeCell ref="A9:B9"/>
    <mergeCell ref="A10:B10"/>
    <mergeCell ref="A11:B11"/>
    <mergeCell ref="A1:B1"/>
    <mergeCell ref="A3:B3"/>
    <mergeCell ref="A4:B4"/>
    <mergeCell ref="A5:B5"/>
    <mergeCell ref="A6:B6"/>
  </mergeCells>
  <phoneticPr fontId="8"/>
  <pageMargins left="0.75" right="0.75" top="1" bottom="1" header="0.511811023622047" footer="0.511811023622047"/>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勤務表</vt:lpstr>
      <vt:lpstr>設定</vt:lpstr>
      <vt:lpstr>使い方</vt:lpstr>
      <vt:lpstr>勤務表!Print_Titles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康 松田</cp:lastModifiedBy>
  <cp:revision>0</cp:revision>
  <cp:lastPrinted>2026-05-19T00:18:11Z</cp:lastPrinted>
  <dcterms:created xsi:type="dcterms:W3CDTF">2026-05-18T09:09:12Z</dcterms:created>
  <dcterms:modified xsi:type="dcterms:W3CDTF">2026-05-21T01:05:03Z</dcterms:modified>
  <dc:language>en-US</dc:language>
</cp:coreProperties>
</file>